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Données" sheetId="1" r:id="rId1"/>
    <sheet name="Coûts complets" sheetId="2" r:id="rId2"/>
    <sheet name="Coûts variables" sheetId="3" r:id="rId3"/>
    <sheet name="Coûts IRCF" sheetId="4" r:id="rId4"/>
  </sheets>
  <definedNames/>
  <calcPr fullCalcOnLoad="1"/>
</workbook>
</file>

<file path=xl/sharedStrings.xml><?xml version="1.0" encoding="utf-8"?>
<sst xmlns="http://schemas.openxmlformats.org/spreadsheetml/2006/main" count="221" uniqueCount="70">
  <si>
    <t>Commercialisation</t>
  </si>
  <si>
    <t>Etudes et développement</t>
  </si>
  <si>
    <t>Fabrication</t>
  </si>
  <si>
    <t xml:space="preserve">Fabrication </t>
  </si>
  <si>
    <t>Expédition</t>
  </si>
  <si>
    <t>Achats et logistique</t>
  </si>
  <si>
    <t>Intervention sur site</t>
  </si>
  <si>
    <t>Charges variables</t>
  </si>
  <si>
    <t>Charges période</t>
  </si>
  <si>
    <t>SAV</t>
  </si>
  <si>
    <t>Ativité des centres</t>
  </si>
  <si>
    <t>UO ou taux de frais</t>
  </si>
  <si>
    <t>Activité normale</t>
  </si>
  <si>
    <t>CA en €</t>
  </si>
  <si>
    <t>Heures de MO</t>
  </si>
  <si>
    <t>Heures machine</t>
  </si>
  <si>
    <t>Machines</t>
  </si>
  <si>
    <t>Achats</t>
  </si>
  <si>
    <t>Salaires</t>
  </si>
  <si>
    <t>Calculs en coûts complets</t>
  </si>
  <si>
    <t>Coût des unités d'œuvre et taux de frais</t>
  </si>
  <si>
    <t>Centres</t>
  </si>
  <si>
    <t>Coûts période</t>
  </si>
  <si>
    <t>Nombre d'UO ou de taux de frais</t>
  </si>
  <si>
    <t>Coût Uo ou taux de frais</t>
  </si>
  <si>
    <t xml:space="preserve">Période </t>
  </si>
  <si>
    <t>Centres d'analyse, UO ou taux de frais, activité normale</t>
  </si>
  <si>
    <t>Non significatif</t>
  </si>
  <si>
    <t>Charges et activité des centres pour la période</t>
  </si>
  <si>
    <t>Modifica-tions</t>
  </si>
  <si>
    <t xml:space="preserve">Charges fixes </t>
  </si>
  <si>
    <t>Charges directes variables</t>
  </si>
  <si>
    <t>Total</t>
  </si>
  <si>
    <t>Coûts directs</t>
  </si>
  <si>
    <t>Coûts indirects</t>
  </si>
  <si>
    <t>Variation en cours</t>
  </si>
  <si>
    <t>Calcul des coûts de la période</t>
  </si>
  <si>
    <t>Coût des départements</t>
  </si>
  <si>
    <t>Chiffre d'affaires</t>
  </si>
  <si>
    <t>Résultat des départements</t>
  </si>
  <si>
    <t>CA des départements</t>
  </si>
  <si>
    <t>Chiffre d'affaires des départements (en €)</t>
  </si>
  <si>
    <t>Coûts complets</t>
  </si>
  <si>
    <t>Coûts avec IRCF</t>
  </si>
  <si>
    <t>Coûts variables</t>
  </si>
  <si>
    <t>Méthode de valorisation</t>
  </si>
  <si>
    <t>Valorisation de EC initiaux</t>
  </si>
  <si>
    <t>Ressources consacrées aux EC finals</t>
  </si>
  <si>
    <t>Montants (€)</t>
  </si>
  <si>
    <t xml:space="preserve">Heures </t>
  </si>
  <si>
    <t>Charges</t>
  </si>
  <si>
    <t>Coûts et résultats période</t>
  </si>
  <si>
    <t>Etudes &amp; dé-veloppement</t>
  </si>
  <si>
    <t>Achats &amp; logistique.</t>
  </si>
  <si>
    <t>Calcul préalable de la valeur des EC finals</t>
  </si>
  <si>
    <t>Etat des  en cours (machines en fabrication)</t>
  </si>
  <si>
    <t>Résultat / Chiffre d'affaires</t>
  </si>
  <si>
    <t>M/CV des départements</t>
  </si>
  <si>
    <t>M/CV / Chiffre d'affaires</t>
  </si>
  <si>
    <t>Calculs en coûts variables</t>
  </si>
  <si>
    <t>Activité réelle</t>
  </si>
  <si>
    <t>CF imputées</t>
  </si>
  <si>
    <t>Ecart d'imputation</t>
  </si>
  <si>
    <t>Calcul des charges fixes imputées</t>
  </si>
  <si>
    <t>Calculs en IRCF</t>
  </si>
  <si>
    <t>Calcul des coûts des UO et taux de frais</t>
  </si>
  <si>
    <t xml:space="preserve">Données période :   </t>
  </si>
  <si>
    <t>Janvier</t>
  </si>
  <si>
    <t>Valeur EC finals</t>
  </si>
  <si>
    <t>Modifications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</si>
</sst>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7" fontId="4" fillId="0" borderId="14" xfId="47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2">
      <selection activeCell="F32" sqref="F32"/>
    </sheetView>
  </sheetViews>
  <sheetFormatPr defaultColWidth="11.421875" defaultRowHeight="12.75"/>
  <cols>
    <col min="1" max="1" width="21.57421875" style="42" customWidth="1"/>
    <col min="2" max="2" width="12.7109375" style="42" customWidth="1"/>
    <col min="3" max="3" width="12.140625" style="53" customWidth="1"/>
    <col min="4" max="8" width="11.421875" style="42" customWidth="1"/>
    <col min="9" max="9" width="13.00390625" style="42" bestFit="1" customWidth="1"/>
    <col min="10" max="16384" width="11.421875" style="42" customWidth="1"/>
  </cols>
  <sheetData>
    <row r="1" spans="1:6" ht="12.75">
      <c r="A1" s="63" t="s">
        <v>66</v>
      </c>
      <c r="B1" s="63"/>
      <c r="C1" s="2" t="s">
        <v>67</v>
      </c>
      <c r="D1" s="40"/>
      <c r="E1" s="41"/>
      <c r="F1" s="41"/>
    </row>
    <row r="3" spans="1:5" ht="15.75" customHeight="1">
      <c r="A3" s="71" t="s">
        <v>26</v>
      </c>
      <c r="B3" s="71"/>
      <c r="C3" s="71"/>
      <c r="D3" s="71"/>
      <c r="E3" s="71"/>
    </row>
    <row r="4" ht="15.75" customHeight="1">
      <c r="C4" s="42"/>
    </row>
    <row r="5" spans="1:5" ht="15.75" customHeight="1">
      <c r="A5" s="43"/>
      <c r="B5" s="62" t="s">
        <v>11</v>
      </c>
      <c r="C5" s="62"/>
      <c r="D5" s="62" t="s">
        <v>12</v>
      </c>
      <c r="E5" s="62"/>
    </row>
    <row r="6" spans="1:5" ht="15.75" customHeight="1">
      <c r="A6" s="43" t="s">
        <v>0</v>
      </c>
      <c r="B6" s="61" t="s">
        <v>13</v>
      </c>
      <c r="C6" s="61"/>
      <c r="D6" s="72" t="s">
        <v>27</v>
      </c>
      <c r="E6" s="72"/>
    </row>
    <row r="7" spans="1:5" ht="25.5">
      <c r="A7" s="43" t="s">
        <v>1</v>
      </c>
      <c r="B7" s="61" t="s">
        <v>14</v>
      </c>
      <c r="C7" s="61"/>
      <c r="D7" s="72">
        <v>24000</v>
      </c>
      <c r="E7" s="72"/>
    </row>
    <row r="8" spans="1:5" ht="12.75">
      <c r="A8" s="43" t="s">
        <v>5</v>
      </c>
      <c r="B8" s="61" t="s">
        <v>14</v>
      </c>
      <c r="C8" s="61"/>
      <c r="D8" s="72">
        <v>12000</v>
      </c>
      <c r="E8" s="72"/>
    </row>
    <row r="9" spans="1:5" ht="12.75">
      <c r="A9" s="43" t="s">
        <v>3</v>
      </c>
      <c r="B9" s="61" t="s">
        <v>15</v>
      </c>
      <c r="C9" s="61"/>
      <c r="D9" s="72">
        <v>98000</v>
      </c>
      <c r="E9" s="72"/>
    </row>
    <row r="10" spans="1:5" ht="12.75">
      <c r="A10" s="43" t="s">
        <v>4</v>
      </c>
      <c r="B10" s="61" t="s">
        <v>14</v>
      </c>
      <c r="C10" s="61"/>
      <c r="D10" s="72">
        <v>6000</v>
      </c>
      <c r="E10" s="72"/>
    </row>
    <row r="11" spans="1:5" ht="12.75">
      <c r="A11" s="43" t="s">
        <v>6</v>
      </c>
      <c r="B11" s="61" t="s">
        <v>14</v>
      </c>
      <c r="C11" s="61"/>
      <c r="D11" s="72">
        <v>15000</v>
      </c>
      <c r="E11" s="72"/>
    </row>
    <row r="13" spans="1:4" ht="15.75" customHeight="1">
      <c r="A13" s="74" t="s">
        <v>41</v>
      </c>
      <c r="B13" s="74"/>
      <c r="C13" s="74"/>
      <c r="D13" s="74"/>
    </row>
    <row r="15" spans="1:5" ht="12.75">
      <c r="A15" s="46"/>
      <c r="B15" s="47" t="s">
        <v>16</v>
      </c>
      <c r="C15" s="44" t="s">
        <v>69</v>
      </c>
      <c r="D15" s="38" t="s">
        <v>9</v>
      </c>
      <c r="E15" s="44" t="s">
        <v>32</v>
      </c>
    </row>
    <row r="16" spans="1:7" ht="12.75">
      <c r="A16" s="43" t="s">
        <v>38</v>
      </c>
      <c r="B16" s="39">
        <v>13900000</v>
      </c>
      <c r="C16" s="45">
        <v>4300000</v>
      </c>
      <c r="D16" s="45">
        <v>1520000</v>
      </c>
      <c r="E16" s="39">
        <f>SUM(B16:D16)</f>
        <v>19720000</v>
      </c>
      <c r="G16" s="48"/>
    </row>
    <row r="17" spans="1:4" ht="12.75">
      <c r="A17" s="49"/>
      <c r="B17" s="50"/>
      <c r="C17" s="51"/>
      <c r="D17" s="51"/>
    </row>
    <row r="19" spans="1:7" ht="15.75" customHeight="1">
      <c r="A19" s="70" t="s">
        <v>28</v>
      </c>
      <c r="B19" s="70"/>
      <c r="C19" s="70"/>
      <c r="D19" s="70"/>
      <c r="E19" s="70"/>
      <c r="F19" s="70"/>
      <c r="G19" s="70"/>
    </row>
    <row r="20" ht="15.75" customHeight="1">
      <c r="C20" s="42"/>
    </row>
    <row r="21" spans="1:7" ht="12.75">
      <c r="A21" s="43"/>
      <c r="B21" s="62" t="s">
        <v>8</v>
      </c>
      <c r="C21" s="62"/>
      <c r="D21" s="67" t="s">
        <v>10</v>
      </c>
      <c r="E21" s="68"/>
      <c r="F21" s="68"/>
      <c r="G21" s="69"/>
    </row>
    <row r="22" spans="1:7" s="53" customFormat="1" ht="25.5">
      <c r="A22" s="44"/>
      <c r="B22" s="44" t="s">
        <v>30</v>
      </c>
      <c r="C22" s="44" t="s">
        <v>7</v>
      </c>
      <c r="D22" s="52" t="s">
        <v>2</v>
      </c>
      <c r="E22" s="52" t="s">
        <v>29</v>
      </c>
      <c r="F22" s="52" t="s">
        <v>9</v>
      </c>
      <c r="G22" s="44" t="s">
        <v>32</v>
      </c>
    </row>
    <row r="23" spans="1:9" ht="12.75">
      <c r="A23" s="43" t="s">
        <v>0</v>
      </c>
      <c r="B23" s="45">
        <v>530000</v>
      </c>
      <c r="C23" s="45">
        <v>282000</v>
      </c>
      <c r="D23" s="45">
        <f>B16</f>
        <v>13900000</v>
      </c>
      <c r="E23" s="45">
        <f>C16</f>
        <v>4300000</v>
      </c>
      <c r="F23" s="45">
        <f>D16</f>
        <v>1520000</v>
      </c>
      <c r="G23" s="45">
        <f aca="true" t="shared" si="0" ref="G23:G28">SUM(D23:F23)</f>
        <v>19720000</v>
      </c>
      <c r="I23" s="48"/>
    </row>
    <row r="24" spans="1:9" ht="25.5">
      <c r="A24" s="43" t="s">
        <v>1</v>
      </c>
      <c r="B24" s="45">
        <v>1026000</v>
      </c>
      <c r="C24" s="45">
        <v>871000</v>
      </c>
      <c r="D24" s="45">
        <v>14700</v>
      </c>
      <c r="E24" s="45">
        <v>5800</v>
      </c>
      <c r="F24" s="45">
        <v>2000</v>
      </c>
      <c r="G24" s="45">
        <f t="shared" si="0"/>
        <v>22500</v>
      </c>
      <c r="I24" s="48"/>
    </row>
    <row r="25" spans="1:9" ht="12.75">
      <c r="A25" s="43" t="s">
        <v>5</v>
      </c>
      <c r="B25" s="45">
        <v>704000</v>
      </c>
      <c r="C25" s="45">
        <v>432000</v>
      </c>
      <c r="D25" s="45">
        <v>7000</v>
      </c>
      <c r="E25" s="45">
        <v>2800</v>
      </c>
      <c r="F25" s="45">
        <v>1200</v>
      </c>
      <c r="G25" s="45">
        <f t="shared" si="0"/>
        <v>11000</v>
      </c>
      <c r="I25" s="48"/>
    </row>
    <row r="26" spans="1:9" ht="12.75">
      <c r="A26" s="43" t="s">
        <v>3</v>
      </c>
      <c r="B26" s="45">
        <v>2832000</v>
      </c>
      <c r="C26" s="45">
        <v>1636000</v>
      </c>
      <c r="D26" s="45">
        <v>73000</v>
      </c>
      <c r="E26" s="45">
        <v>13000</v>
      </c>
      <c r="F26" s="45">
        <v>2000</v>
      </c>
      <c r="G26" s="45">
        <f t="shared" si="0"/>
        <v>88000</v>
      </c>
      <c r="I26" s="48"/>
    </row>
    <row r="27" spans="1:9" ht="12.75">
      <c r="A27" s="43" t="s">
        <v>4</v>
      </c>
      <c r="B27" s="45">
        <v>395000</v>
      </c>
      <c r="C27" s="45">
        <v>106000</v>
      </c>
      <c r="D27" s="45">
        <v>4200</v>
      </c>
      <c r="E27" s="45">
        <v>600</v>
      </c>
      <c r="F27" s="45"/>
      <c r="G27" s="45">
        <f t="shared" si="0"/>
        <v>4800</v>
      </c>
      <c r="I27" s="48"/>
    </row>
    <row r="28" spans="1:9" ht="12.75">
      <c r="A28" s="43" t="s">
        <v>6</v>
      </c>
      <c r="B28" s="45">
        <v>690000</v>
      </c>
      <c r="C28" s="45">
        <v>897000</v>
      </c>
      <c r="D28" s="45">
        <v>4100</v>
      </c>
      <c r="E28" s="45">
        <v>6800</v>
      </c>
      <c r="F28" s="45">
        <v>2200</v>
      </c>
      <c r="G28" s="45">
        <f t="shared" si="0"/>
        <v>13100</v>
      </c>
      <c r="I28" s="48"/>
    </row>
    <row r="29" spans="2:8" ht="12.75">
      <c r="B29" s="48"/>
      <c r="C29" s="54"/>
      <c r="H29" s="48"/>
    </row>
    <row r="30" spans="2:9" ht="12.75">
      <c r="B30" s="48"/>
      <c r="H30" s="48"/>
      <c r="I30" s="48"/>
    </row>
    <row r="31" spans="1:8" ht="15.75" customHeight="1">
      <c r="A31" s="73" t="s">
        <v>31</v>
      </c>
      <c r="B31" s="73"/>
      <c r="C31" s="73"/>
      <c r="D31" s="73"/>
      <c r="G31" s="48"/>
      <c r="H31" s="48"/>
    </row>
    <row r="33" spans="1:4" ht="12.75">
      <c r="A33" s="46"/>
      <c r="B33" s="47" t="s">
        <v>16</v>
      </c>
      <c r="C33" s="44" t="s">
        <v>69</v>
      </c>
      <c r="D33" s="38" t="s">
        <v>9</v>
      </c>
    </row>
    <row r="34" spans="1:4" ht="12.75">
      <c r="A34" s="43" t="s">
        <v>17</v>
      </c>
      <c r="B34" s="45">
        <v>1120000</v>
      </c>
      <c r="C34" s="45">
        <v>340000</v>
      </c>
      <c r="D34" s="45">
        <v>160000</v>
      </c>
    </row>
    <row r="35" spans="1:4" ht="12.75">
      <c r="A35" s="43" t="s">
        <v>18</v>
      </c>
      <c r="B35" s="45">
        <v>4530000</v>
      </c>
      <c r="C35" s="45">
        <v>510000</v>
      </c>
      <c r="D35" s="45">
        <v>630000</v>
      </c>
    </row>
    <row r="36" spans="2:4" ht="12.75">
      <c r="B36" s="48"/>
      <c r="C36" s="54"/>
      <c r="D36" s="54"/>
    </row>
    <row r="37" spans="2:4" ht="12.75">
      <c r="B37" s="48"/>
      <c r="C37" s="54"/>
      <c r="D37" s="54"/>
    </row>
    <row r="38" spans="1:4" ht="12.75">
      <c r="A38" s="66" t="s">
        <v>55</v>
      </c>
      <c r="B38" s="66"/>
      <c r="C38" s="66"/>
      <c r="D38" s="66"/>
    </row>
    <row r="39" spans="2:9" ht="12.75">
      <c r="B39" s="48"/>
      <c r="C39" s="54"/>
      <c r="D39" s="54"/>
      <c r="F39" s="48"/>
      <c r="I39" s="48"/>
    </row>
    <row r="40" spans="1:7" ht="12.75" customHeight="1">
      <c r="A40" s="64" t="s">
        <v>46</v>
      </c>
      <c r="B40" s="65"/>
      <c r="D40" s="62" t="s">
        <v>47</v>
      </c>
      <c r="E40" s="62"/>
      <c r="F40" s="62"/>
      <c r="G40" s="62"/>
    </row>
    <row r="41" spans="1:7" ht="12.75">
      <c r="A41" s="55" t="s">
        <v>45</v>
      </c>
      <c r="B41" s="56"/>
      <c r="D41" s="62" t="s">
        <v>50</v>
      </c>
      <c r="E41" s="62"/>
      <c r="F41" s="43" t="s">
        <v>48</v>
      </c>
      <c r="G41" s="44" t="s">
        <v>49</v>
      </c>
    </row>
    <row r="42" spans="1:7" ht="12.75">
      <c r="A42" s="57" t="s">
        <v>42</v>
      </c>
      <c r="B42" s="58">
        <v>415700</v>
      </c>
      <c r="D42" s="61" t="s">
        <v>17</v>
      </c>
      <c r="E42" s="61"/>
      <c r="F42" s="39">
        <v>72600</v>
      </c>
      <c r="G42" s="39"/>
    </row>
    <row r="43" spans="1:7" ht="12.75">
      <c r="A43" s="57" t="s">
        <v>44</v>
      </c>
      <c r="B43" s="58">
        <v>270200</v>
      </c>
      <c r="D43" s="61" t="s">
        <v>18</v>
      </c>
      <c r="E43" s="61"/>
      <c r="F43" s="39">
        <v>130500</v>
      </c>
      <c r="G43" s="39"/>
    </row>
    <row r="44" spans="1:7" ht="12.75">
      <c r="A44" s="59" t="s">
        <v>43</v>
      </c>
      <c r="B44" s="60">
        <v>411200</v>
      </c>
      <c r="D44" s="61" t="s">
        <v>1</v>
      </c>
      <c r="E44" s="61"/>
      <c r="F44" s="39"/>
      <c r="G44" s="39">
        <v>1200</v>
      </c>
    </row>
    <row r="45" spans="4:7" ht="12.75">
      <c r="D45" s="61" t="s">
        <v>5</v>
      </c>
      <c r="E45" s="61"/>
      <c r="F45" s="39"/>
      <c r="G45" s="39">
        <v>400</v>
      </c>
    </row>
    <row r="46" spans="3:7" ht="15.75" customHeight="1">
      <c r="C46" s="42"/>
      <c r="D46" s="61" t="s">
        <v>2</v>
      </c>
      <c r="E46" s="61"/>
      <c r="F46" s="39"/>
      <c r="G46" s="39">
        <v>5800</v>
      </c>
    </row>
    <row r="47" ht="12.75">
      <c r="C47" s="42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</sheetData>
  <sheetProtection/>
  <mergeCells count="30">
    <mergeCell ref="B9:C9"/>
    <mergeCell ref="D10:E10"/>
    <mergeCell ref="D11:E11"/>
    <mergeCell ref="D6:E6"/>
    <mergeCell ref="D7:E7"/>
    <mergeCell ref="D8:E8"/>
    <mergeCell ref="D9:E9"/>
    <mergeCell ref="B21:C21"/>
    <mergeCell ref="A31:D31"/>
    <mergeCell ref="A13:D13"/>
    <mergeCell ref="B10:C10"/>
    <mergeCell ref="B11:C11"/>
    <mergeCell ref="B8:C8"/>
    <mergeCell ref="A1:B1"/>
    <mergeCell ref="A40:B40"/>
    <mergeCell ref="A38:D38"/>
    <mergeCell ref="D21:G21"/>
    <mergeCell ref="A19:G19"/>
    <mergeCell ref="A3:E3"/>
    <mergeCell ref="B5:C5"/>
    <mergeCell ref="D5:E5"/>
    <mergeCell ref="B6:C6"/>
    <mergeCell ref="B7:C7"/>
    <mergeCell ref="D45:E45"/>
    <mergeCell ref="D46:E46"/>
    <mergeCell ref="D40:G40"/>
    <mergeCell ref="D41:E41"/>
    <mergeCell ref="D42:E42"/>
    <mergeCell ref="D43:E43"/>
    <mergeCell ref="D44:E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3">
      <selection activeCell="F8" sqref="F8"/>
    </sheetView>
  </sheetViews>
  <sheetFormatPr defaultColWidth="11.421875" defaultRowHeight="12.75"/>
  <cols>
    <col min="1" max="1" width="24.140625" style="4" customWidth="1"/>
    <col min="2" max="6" width="12.7109375" style="4" customWidth="1"/>
    <col min="7" max="7" width="12.421875" style="4" bestFit="1" customWidth="1"/>
    <col min="8" max="16384" width="11.421875" style="4" customWidth="1"/>
  </cols>
  <sheetData>
    <row r="1" spans="1:5" ht="15">
      <c r="A1" s="75" t="s">
        <v>19</v>
      </c>
      <c r="B1" s="75"/>
      <c r="C1" s="75"/>
      <c r="D1" s="75"/>
      <c r="E1" s="75"/>
    </row>
    <row r="2" spans="1:5" ht="15">
      <c r="A2" s="3" t="s">
        <v>25</v>
      </c>
      <c r="B2" s="3" t="str">
        <f>Données!C1</f>
        <v>Janvier</v>
      </c>
      <c r="C2" s="3"/>
      <c r="D2" s="3"/>
      <c r="E2" s="3"/>
    </row>
    <row r="4" spans="1:5" ht="15">
      <c r="A4" s="76" t="s">
        <v>20</v>
      </c>
      <c r="B4" s="76"/>
      <c r="C4" s="76"/>
      <c r="D4" s="76"/>
      <c r="E4" s="76"/>
    </row>
    <row r="6" spans="1:5" s="6" customFormat="1" ht="42.75">
      <c r="A6" s="5" t="s">
        <v>21</v>
      </c>
      <c r="B6" s="5" t="s">
        <v>11</v>
      </c>
      <c r="C6" s="5" t="s">
        <v>22</v>
      </c>
      <c r="D6" s="5" t="s">
        <v>23</v>
      </c>
      <c r="E6" s="5" t="s">
        <v>24</v>
      </c>
    </row>
    <row r="7" spans="1:5" ht="30.75" customHeight="1">
      <c r="A7" s="7" t="s">
        <v>0</v>
      </c>
      <c r="B7" s="5" t="s">
        <v>13</v>
      </c>
      <c r="C7" s="8">
        <f>Données!B23+Données!C23</f>
        <v>812000</v>
      </c>
      <c r="D7" s="8">
        <f>Données!E16</f>
        <v>19720000</v>
      </c>
      <c r="E7" s="9">
        <f aca="true" t="shared" si="0" ref="E7:E12">C7/D7</f>
        <v>0.041176470588235294</v>
      </c>
    </row>
    <row r="8" spans="1:5" ht="30.75" customHeight="1">
      <c r="A8" s="7" t="s">
        <v>1</v>
      </c>
      <c r="B8" s="5" t="s">
        <v>14</v>
      </c>
      <c r="C8" s="8">
        <f>Données!B24+Données!C24</f>
        <v>1897000</v>
      </c>
      <c r="D8" s="8">
        <f>SUM(Données!D24:F24)</f>
        <v>22500</v>
      </c>
      <c r="E8" s="10">
        <f t="shared" si="0"/>
        <v>84.31111111111112</v>
      </c>
    </row>
    <row r="9" spans="1:5" ht="30.75" customHeight="1">
      <c r="A9" s="7" t="s">
        <v>5</v>
      </c>
      <c r="B9" s="5" t="s">
        <v>14</v>
      </c>
      <c r="C9" s="8">
        <f>Données!B25+Données!C25</f>
        <v>1136000</v>
      </c>
      <c r="D9" s="8">
        <f>SUM(Données!D25:F25)</f>
        <v>11000</v>
      </c>
      <c r="E9" s="10">
        <f t="shared" si="0"/>
        <v>103.27272727272727</v>
      </c>
    </row>
    <row r="10" spans="1:5" ht="30.75" customHeight="1">
      <c r="A10" s="7" t="s">
        <v>3</v>
      </c>
      <c r="B10" s="5" t="s">
        <v>15</v>
      </c>
      <c r="C10" s="8">
        <f>Données!B26+Données!C26</f>
        <v>4468000</v>
      </c>
      <c r="D10" s="8">
        <f>SUM(Données!D26:F26)</f>
        <v>88000</v>
      </c>
      <c r="E10" s="10">
        <f t="shared" si="0"/>
        <v>50.77272727272727</v>
      </c>
    </row>
    <row r="11" spans="1:5" ht="30.75" customHeight="1">
      <c r="A11" s="7" t="s">
        <v>4</v>
      </c>
      <c r="B11" s="5" t="s">
        <v>14</v>
      </c>
      <c r="C11" s="8">
        <f>Données!B27+Données!C27</f>
        <v>501000</v>
      </c>
      <c r="D11" s="8">
        <f>SUM(Données!D27:F27)</f>
        <v>4800</v>
      </c>
      <c r="E11" s="10">
        <f t="shared" si="0"/>
        <v>104.375</v>
      </c>
    </row>
    <row r="12" spans="1:5" ht="30.75" customHeight="1">
      <c r="A12" s="7" t="s">
        <v>6</v>
      </c>
      <c r="B12" s="5" t="s">
        <v>14</v>
      </c>
      <c r="C12" s="8">
        <f>Données!B28+Données!C28</f>
        <v>1587000</v>
      </c>
      <c r="D12" s="8">
        <f>SUM(Données!D28:F28)</f>
        <v>13100</v>
      </c>
      <c r="E12" s="10">
        <f t="shared" si="0"/>
        <v>121.14503816793894</v>
      </c>
    </row>
    <row r="14" spans="1:5" ht="15.75" customHeight="1">
      <c r="A14" s="76" t="s">
        <v>36</v>
      </c>
      <c r="B14" s="76"/>
      <c r="C14" s="76"/>
      <c r="D14" s="76"/>
      <c r="E14" s="76"/>
    </row>
    <row r="15" ht="15.75" customHeight="1"/>
    <row r="16" spans="1:5" s="6" customFormat="1" ht="28.5" customHeight="1">
      <c r="A16" s="1" t="s">
        <v>54</v>
      </c>
      <c r="B16" s="11" t="s">
        <v>52</v>
      </c>
      <c r="C16" s="11" t="s">
        <v>53</v>
      </c>
      <c r="D16" s="11" t="s">
        <v>2</v>
      </c>
      <c r="E16" s="11" t="s">
        <v>32</v>
      </c>
    </row>
    <row r="17" spans="1:5" ht="15.75" customHeight="1">
      <c r="A17" s="12" t="s">
        <v>33</v>
      </c>
      <c r="B17" s="11"/>
      <c r="C17" s="11"/>
      <c r="D17" s="11"/>
      <c r="E17" s="14">
        <f>Données!F42+Données!F43</f>
        <v>203100</v>
      </c>
    </row>
    <row r="18" spans="1:5" ht="15.75" customHeight="1">
      <c r="A18" s="15" t="s">
        <v>34</v>
      </c>
      <c r="B18" s="16">
        <f>E8*Données!G44</f>
        <v>101173.33333333334</v>
      </c>
      <c r="C18" s="16">
        <f>E9*Données!G45</f>
        <v>41309.090909090904</v>
      </c>
      <c r="D18" s="16">
        <f>E10*Données!G46</f>
        <v>294481.8181818182</v>
      </c>
      <c r="E18" s="16">
        <f>SUM(B18:D18)</f>
        <v>436964.24242424243</v>
      </c>
    </row>
    <row r="19" spans="1:5" ht="15.75" customHeight="1">
      <c r="A19" s="17" t="s">
        <v>68</v>
      </c>
      <c r="B19" s="19"/>
      <c r="C19" s="19"/>
      <c r="D19" s="19"/>
      <c r="E19" s="19">
        <f>SUM(E17:E18)</f>
        <v>640064.2424242424</v>
      </c>
    </row>
    <row r="20" ht="15.75" customHeight="1"/>
    <row r="21" spans="1:5" ht="28.5">
      <c r="A21" s="1" t="s">
        <v>51</v>
      </c>
      <c r="B21" s="20" t="s">
        <v>16</v>
      </c>
      <c r="C21" s="21" t="s">
        <v>69</v>
      </c>
      <c r="D21" s="21" t="s">
        <v>9</v>
      </c>
      <c r="E21" s="5" t="s">
        <v>32</v>
      </c>
    </row>
    <row r="22" spans="1:5" ht="14.25">
      <c r="A22" s="22" t="s">
        <v>33</v>
      </c>
      <c r="B22" s="20"/>
      <c r="C22" s="23"/>
      <c r="D22" s="20"/>
      <c r="E22" s="20"/>
    </row>
    <row r="23" spans="1:5" ht="14.25">
      <c r="A23" s="24" t="s">
        <v>17</v>
      </c>
      <c r="B23" s="16">
        <f>Données!B34</f>
        <v>1120000</v>
      </c>
      <c r="C23" s="25">
        <f>Données!C34</f>
        <v>340000</v>
      </c>
      <c r="D23" s="16">
        <f>Données!D34</f>
        <v>160000</v>
      </c>
      <c r="E23" s="16">
        <f>SUM(B23:D23)</f>
        <v>1620000</v>
      </c>
    </row>
    <row r="24" spans="1:5" ht="14.25">
      <c r="A24" s="24" t="s">
        <v>18</v>
      </c>
      <c r="B24" s="19">
        <f>Données!B35</f>
        <v>4530000</v>
      </c>
      <c r="C24" s="26">
        <f>Données!C35</f>
        <v>510000</v>
      </c>
      <c r="D24" s="19">
        <f>Données!D35</f>
        <v>630000</v>
      </c>
      <c r="E24" s="19">
        <f>SUM(B24:D24)</f>
        <v>5670000</v>
      </c>
    </row>
    <row r="25" spans="1:5" ht="14.25">
      <c r="A25" s="20" t="s">
        <v>34</v>
      </c>
      <c r="B25" s="21"/>
      <c r="C25" s="21"/>
      <c r="D25" s="21"/>
      <c r="E25" s="21"/>
    </row>
    <row r="26" spans="1:5" ht="14.25">
      <c r="A26" s="27" t="s">
        <v>0</v>
      </c>
      <c r="B26" s="28">
        <f>$E7*Données!D23</f>
        <v>572352.9411764706</v>
      </c>
      <c r="C26" s="28">
        <f>$E7*Données!E23</f>
        <v>177058.82352941178</v>
      </c>
      <c r="D26" s="28">
        <f>$E7*Données!F23</f>
        <v>62588.23529411764</v>
      </c>
      <c r="E26" s="29">
        <f aca="true" t="shared" si="1" ref="E26:E31">SUM(B26:D26)</f>
        <v>812000</v>
      </c>
    </row>
    <row r="27" spans="1:7" ht="28.5">
      <c r="A27" s="27" t="s">
        <v>1</v>
      </c>
      <c r="B27" s="28">
        <f>$E8*Données!D24</f>
        <v>1239373.3333333335</v>
      </c>
      <c r="C27" s="28">
        <f>$E8*Données!E24</f>
        <v>489004.4444444445</v>
      </c>
      <c r="D27" s="28">
        <f>$E8*Données!F24</f>
        <v>168622.22222222225</v>
      </c>
      <c r="E27" s="29">
        <f t="shared" si="1"/>
        <v>1897000.0000000002</v>
      </c>
      <c r="G27" s="30"/>
    </row>
    <row r="28" spans="1:7" ht="14.25">
      <c r="A28" s="27" t="s">
        <v>5</v>
      </c>
      <c r="B28" s="28">
        <f>$E9*Données!D25</f>
        <v>722909.0909090908</v>
      </c>
      <c r="C28" s="28">
        <f>$E9*Données!E25</f>
        <v>289163.63636363635</v>
      </c>
      <c r="D28" s="28">
        <f>$E9*Données!F25</f>
        <v>123927.27272727272</v>
      </c>
      <c r="E28" s="29">
        <f t="shared" si="1"/>
        <v>1136000</v>
      </c>
      <c r="G28" s="30"/>
    </row>
    <row r="29" spans="1:7" ht="14.25">
      <c r="A29" s="27" t="s">
        <v>3</v>
      </c>
      <c r="B29" s="28">
        <f>$E10*Données!D26</f>
        <v>3706409.090909091</v>
      </c>
      <c r="C29" s="28">
        <f>$E10*Données!E26</f>
        <v>660045.4545454546</v>
      </c>
      <c r="D29" s="28">
        <f>$E10*Données!F26</f>
        <v>101545.45454545454</v>
      </c>
      <c r="E29" s="29">
        <f t="shared" si="1"/>
        <v>4467999.999999999</v>
      </c>
      <c r="G29" s="30"/>
    </row>
    <row r="30" spans="1:7" ht="14.25">
      <c r="A30" s="27" t="s">
        <v>4</v>
      </c>
      <c r="B30" s="28">
        <f>$E11*Données!D27</f>
        <v>438375</v>
      </c>
      <c r="C30" s="28">
        <f>$E11*Données!E27</f>
        <v>62625</v>
      </c>
      <c r="D30" s="28">
        <f>$E11*Données!F27</f>
        <v>0</v>
      </c>
      <c r="E30" s="29">
        <f t="shared" si="1"/>
        <v>501000</v>
      </c>
      <c r="G30" s="30"/>
    </row>
    <row r="31" spans="1:7" ht="14.25">
      <c r="A31" s="31" t="s">
        <v>6</v>
      </c>
      <c r="B31" s="28">
        <f>$E12*Données!D28</f>
        <v>496694.65648854966</v>
      </c>
      <c r="C31" s="28">
        <f>$E12*Données!E28</f>
        <v>823786.2595419848</v>
      </c>
      <c r="D31" s="28">
        <f>$E12*Données!F28</f>
        <v>266519.08396946563</v>
      </c>
      <c r="E31" s="32">
        <f t="shared" si="1"/>
        <v>1587000.0000000002</v>
      </c>
      <c r="G31" s="30"/>
    </row>
    <row r="32" spans="1:5" ht="14.25">
      <c r="A32" s="7" t="s">
        <v>35</v>
      </c>
      <c r="B32" s="8">
        <f>E19-Données!B42</f>
        <v>224364.24242424243</v>
      </c>
      <c r="C32" s="5"/>
      <c r="D32" s="5"/>
      <c r="E32" s="5"/>
    </row>
    <row r="33" spans="1:5" ht="14.25">
      <c r="A33" s="20" t="s">
        <v>37</v>
      </c>
      <c r="B33" s="33">
        <f>SUM(B23:B31)-B32</f>
        <v>12601749.870392293</v>
      </c>
      <c r="C33" s="33">
        <f>SUM(C23:C31)</f>
        <v>3351683.618424932</v>
      </c>
      <c r="D33" s="33">
        <f>SUM(D23:D31)</f>
        <v>1513202.2687585328</v>
      </c>
      <c r="E33" s="33">
        <f>SUM(B33:D33)</f>
        <v>17466635.757575758</v>
      </c>
    </row>
    <row r="34" spans="1:5" ht="14.25">
      <c r="A34" s="27" t="s">
        <v>40</v>
      </c>
      <c r="B34" s="16">
        <f>Données!B16</f>
        <v>13900000</v>
      </c>
      <c r="C34" s="16">
        <f>Données!C16</f>
        <v>4300000</v>
      </c>
      <c r="D34" s="16">
        <f>Données!D16</f>
        <v>1520000</v>
      </c>
      <c r="E34" s="16">
        <f>SUM(B34:D34)</f>
        <v>19720000</v>
      </c>
    </row>
    <row r="35" spans="1:5" ht="28.5">
      <c r="A35" s="27" t="s">
        <v>39</v>
      </c>
      <c r="B35" s="16">
        <f>B34-B33</f>
        <v>1298250.1296077073</v>
      </c>
      <c r="C35" s="16">
        <f>C34-C33</f>
        <v>948316.381575068</v>
      </c>
      <c r="D35" s="16">
        <f>D34-D33</f>
        <v>6797.731241467176</v>
      </c>
      <c r="E35" s="16">
        <f>SUM(B35:D35)</f>
        <v>2253364.242424242</v>
      </c>
    </row>
    <row r="36" spans="1:5" ht="28.5">
      <c r="A36" s="31" t="s">
        <v>56</v>
      </c>
      <c r="B36" s="34">
        <f>B35/B34</f>
        <v>0.09339928989983505</v>
      </c>
      <c r="C36" s="34">
        <f>C35/C34</f>
        <v>0.2205386933895507</v>
      </c>
      <c r="D36" s="34">
        <f>D35/D34</f>
        <v>0.0044721916062284055</v>
      </c>
      <c r="E36" s="34">
        <f>E35/E34</f>
        <v>0.11426796361177699</v>
      </c>
    </row>
    <row r="37" spans="2:5" ht="14.25">
      <c r="B37" s="35"/>
      <c r="C37" s="35"/>
      <c r="D37" s="35"/>
      <c r="E37" s="35"/>
    </row>
    <row r="38" spans="2:5" ht="14.25">
      <c r="B38" s="35"/>
      <c r="C38" s="35"/>
      <c r="D38" s="35"/>
      <c r="E38" s="35"/>
    </row>
  </sheetData>
  <sheetProtection/>
  <mergeCells count="3">
    <mergeCell ref="A1:E1"/>
    <mergeCell ref="A14:E14"/>
    <mergeCell ref="A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5">
      <selection activeCell="E18" sqref="E18"/>
    </sheetView>
  </sheetViews>
  <sheetFormatPr defaultColWidth="11.421875" defaultRowHeight="12.75"/>
  <cols>
    <col min="1" max="1" width="24.140625" style="4" customWidth="1"/>
    <col min="2" max="6" width="12.7109375" style="4" customWidth="1"/>
    <col min="7" max="7" width="12.421875" style="4" bestFit="1" customWidth="1"/>
    <col min="8" max="16384" width="11.421875" style="4" customWidth="1"/>
  </cols>
  <sheetData>
    <row r="1" spans="1:5" ht="15">
      <c r="A1" s="75" t="s">
        <v>59</v>
      </c>
      <c r="B1" s="75"/>
      <c r="C1" s="75"/>
      <c r="D1" s="75"/>
      <c r="E1" s="75"/>
    </row>
    <row r="2" spans="1:5" ht="15">
      <c r="A2" s="3" t="s">
        <v>25</v>
      </c>
      <c r="B2" s="3" t="str">
        <f>Données!C1</f>
        <v>Janvier</v>
      </c>
      <c r="C2" s="3"/>
      <c r="D2" s="3"/>
      <c r="E2" s="3"/>
    </row>
    <row r="4" spans="1:5" ht="15">
      <c r="A4" s="77" t="s">
        <v>20</v>
      </c>
      <c r="B4" s="77"/>
      <c r="C4" s="77"/>
      <c r="D4" s="77"/>
      <c r="E4" s="77"/>
    </row>
    <row r="6" spans="1:5" s="6" customFormat="1" ht="42.75">
      <c r="A6" s="5" t="s">
        <v>21</v>
      </c>
      <c r="B6" s="5" t="s">
        <v>11</v>
      </c>
      <c r="C6" s="5" t="s">
        <v>22</v>
      </c>
      <c r="D6" s="5" t="s">
        <v>23</v>
      </c>
      <c r="E6" s="5" t="s">
        <v>24</v>
      </c>
    </row>
    <row r="7" spans="1:5" ht="30.75" customHeight="1">
      <c r="A7" s="7" t="s">
        <v>0</v>
      </c>
      <c r="B7" s="5" t="s">
        <v>13</v>
      </c>
      <c r="C7" s="8">
        <f>Données!C23</f>
        <v>282000</v>
      </c>
      <c r="D7" s="8">
        <f>Données!E16</f>
        <v>19720000</v>
      </c>
      <c r="E7" s="9">
        <f aca="true" t="shared" si="0" ref="E7:E12">C7/D7</f>
        <v>0.014300202839756592</v>
      </c>
    </row>
    <row r="8" spans="1:5" ht="30.75" customHeight="1">
      <c r="A8" s="7" t="s">
        <v>1</v>
      </c>
      <c r="B8" s="5" t="s">
        <v>14</v>
      </c>
      <c r="C8" s="8">
        <f>Données!C24</f>
        <v>871000</v>
      </c>
      <c r="D8" s="8">
        <f>SUM(Données!D24:F24)</f>
        <v>22500</v>
      </c>
      <c r="E8" s="10">
        <f t="shared" si="0"/>
        <v>38.71111111111111</v>
      </c>
    </row>
    <row r="9" spans="1:5" ht="30.75" customHeight="1">
      <c r="A9" s="7" t="s">
        <v>5</v>
      </c>
      <c r="B9" s="5" t="s">
        <v>14</v>
      </c>
      <c r="C9" s="8">
        <f>Données!C25</f>
        <v>432000</v>
      </c>
      <c r="D9" s="8">
        <f>SUM(Données!D25:F25)</f>
        <v>11000</v>
      </c>
      <c r="E9" s="10">
        <f t="shared" si="0"/>
        <v>39.27272727272727</v>
      </c>
    </row>
    <row r="10" spans="1:5" ht="30.75" customHeight="1">
      <c r="A10" s="7" t="s">
        <v>3</v>
      </c>
      <c r="B10" s="5" t="s">
        <v>15</v>
      </c>
      <c r="C10" s="8">
        <f>Données!C26</f>
        <v>1636000</v>
      </c>
      <c r="D10" s="8">
        <f>SUM(Données!D26:F26)</f>
        <v>88000</v>
      </c>
      <c r="E10" s="10">
        <f t="shared" si="0"/>
        <v>18.59090909090909</v>
      </c>
    </row>
    <row r="11" spans="1:5" ht="30.75" customHeight="1">
      <c r="A11" s="7" t="s">
        <v>4</v>
      </c>
      <c r="B11" s="5" t="s">
        <v>14</v>
      </c>
      <c r="C11" s="8">
        <f>Données!C27</f>
        <v>106000</v>
      </c>
      <c r="D11" s="8">
        <f>SUM(Données!D27:F27)</f>
        <v>4800</v>
      </c>
      <c r="E11" s="10">
        <f t="shared" si="0"/>
        <v>22.083333333333332</v>
      </c>
    </row>
    <row r="12" spans="1:5" ht="30.75" customHeight="1">
      <c r="A12" s="7" t="s">
        <v>6</v>
      </c>
      <c r="B12" s="5" t="s">
        <v>14</v>
      </c>
      <c r="C12" s="8">
        <f>Données!C28</f>
        <v>897000</v>
      </c>
      <c r="D12" s="8">
        <f>SUM(Données!D28:F28)</f>
        <v>13100</v>
      </c>
      <c r="E12" s="10">
        <f t="shared" si="0"/>
        <v>68.47328244274809</v>
      </c>
    </row>
    <row r="14" spans="1:5" ht="15.75" customHeight="1">
      <c r="A14" s="77" t="s">
        <v>36</v>
      </c>
      <c r="B14" s="77"/>
      <c r="C14" s="77"/>
      <c r="D14" s="77"/>
      <c r="E14" s="77"/>
    </row>
    <row r="15" ht="15.75" customHeight="1"/>
    <row r="16" spans="1:5" s="6" customFormat="1" ht="28.5" customHeight="1">
      <c r="A16" s="1" t="s">
        <v>54</v>
      </c>
      <c r="B16" s="11" t="s">
        <v>52</v>
      </c>
      <c r="C16" s="11" t="s">
        <v>53</v>
      </c>
      <c r="D16" s="11" t="s">
        <v>2</v>
      </c>
      <c r="E16" s="11" t="s">
        <v>32</v>
      </c>
    </row>
    <row r="17" spans="1:5" ht="15.75" customHeight="1">
      <c r="A17" s="12" t="s">
        <v>33</v>
      </c>
      <c r="B17" s="13"/>
      <c r="C17" s="13"/>
      <c r="D17" s="13"/>
      <c r="E17" s="14">
        <f>Données!F42+Données!F43</f>
        <v>203100</v>
      </c>
    </row>
    <row r="18" spans="1:5" ht="15.75" customHeight="1">
      <c r="A18" s="15" t="s">
        <v>34</v>
      </c>
      <c r="B18" s="16">
        <f>E8*Données!G44</f>
        <v>46453.33333333333</v>
      </c>
      <c r="C18" s="16">
        <f>E9*Données!G45</f>
        <v>15709.09090909091</v>
      </c>
      <c r="D18" s="16">
        <f>E10*Données!G46</f>
        <v>107827.27272727272</v>
      </c>
      <c r="E18" s="16">
        <f>SUM(B18:D18)</f>
        <v>169989.69696969696</v>
      </c>
    </row>
    <row r="19" spans="1:5" ht="15.75" customHeight="1">
      <c r="A19" s="17" t="s">
        <v>68</v>
      </c>
      <c r="B19" s="18"/>
      <c r="C19" s="18"/>
      <c r="D19" s="18"/>
      <c r="E19" s="19">
        <f>SUM(E17:E18)</f>
        <v>373089.69696969696</v>
      </c>
    </row>
    <row r="20" ht="15.75" customHeight="1"/>
    <row r="21" spans="1:5" ht="28.5">
      <c r="A21" s="1" t="s">
        <v>51</v>
      </c>
      <c r="B21" s="20" t="s">
        <v>16</v>
      </c>
      <c r="C21" s="21" t="s">
        <v>69</v>
      </c>
      <c r="D21" s="21" t="s">
        <v>9</v>
      </c>
      <c r="E21" s="5" t="s">
        <v>32</v>
      </c>
    </row>
    <row r="22" spans="1:5" ht="14.25">
      <c r="A22" s="22" t="s">
        <v>33</v>
      </c>
      <c r="B22" s="20"/>
      <c r="C22" s="23"/>
      <c r="D22" s="20"/>
      <c r="E22" s="20"/>
    </row>
    <row r="23" spans="1:5" ht="14.25">
      <c r="A23" s="24" t="s">
        <v>17</v>
      </c>
      <c r="B23" s="16">
        <f>Données!B34</f>
        <v>1120000</v>
      </c>
      <c r="C23" s="25">
        <f>Données!C34</f>
        <v>340000</v>
      </c>
      <c r="D23" s="16">
        <f>Données!D34</f>
        <v>160000</v>
      </c>
      <c r="E23" s="16">
        <f>SUM(B23:D23)</f>
        <v>1620000</v>
      </c>
    </row>
    <row r="24" spans="1:5" ht="14.25">
      <c r="A24" s="24" t="s">
        <v>18</v>
      </c>
      <c r="B24" s="19">
        <f>Données!B35</f>
        <v>4530000</v>
      </c>
      <c r="C24" s="26">
        <f>Données!C35</f>
        <v>510000</v>
      </c>
      <c r="D24" s="19">
        <f>Données!D35</f>
        <v>630000</v>
      </c>
      <c r="E24" s="19">
        <f>SUM(B24:D24)</f>
        <v>5670000</v>
      </c>
    </row>
    <row r="25" spans="1:5" ht="14.25">
      <c r="A25" s="20" t="s">
        <v>34</v>
      </c>
      <c r="B25" s="21"/>
      <c r="C25" s="21"/>
      <c r="D25" s="21"/>
      <c r="E25" s="21"/>
    </row>
    <row r="26" spans="1:5" ht="14.25">
      <c r="A26" s="27" t="s">
        <v>0</v>
      </c>
      <c r="B26" s="28">
        <f>$E7*Données!D23</f>
        <v>198772.81947261663</v>
      </c>
      <c r="C26" s="28">
        <f>$E7*Données!E23</f>
        <v>61490.87221095335</v>
      </c>
      <c r="D26" s="28">
        <f>$E7*Données!F23</f>
        <v>21736.30831643002</v>
      </c>
      <c r="E26" s="29">
        <f aca="true" t="shared" si="1" ref="E26:E31">SUM(B26:D26)</f>
        <v>282000</v>
      </c>
    </row>
    <row r="27" spans="1:7" ht="28.5">
      <c r="A27" s="27" t="s">
        <v>1</v>
      </c>
      <c r="B27" s="28">
        <f>$E8*Données!D24</f>
        <v>569053.3333333333</v>
      </c>
      <c r="C27" s="28">
        <f>$E8*Données!E24</f>
        <v>224524.44444444444</v>
      </c>
      <c r="D27" s="28">
        <f>$E8*Données!F24</f>
        <v>77422.22222222222</v>
      </c>
      <c r="E27" s="29">
        <f t="shared" si="1"/>
        <v>871000</v>
      </c>
      <c r="G27" s="30"/>
    </row>
    <row r="28" spans="1:7" ht="14.25">
      <c r="A28" s="27" t="s">
        <v>5</v>
      </c>
      <c r="B28" s="28">
        <f>$E9*Données!D25</f>
        <v>274909.09090909094</v>
      </c>
      <c r="C28" s="28">
        <f>$E9*Données!E25</f>
        <v>109963.63636363637</v>
      </c>
      <c r="D28" s="28">
        <f>$E9*Données!F25</f>
        <v>47127.27272727273</v>
      </c>
      <c r="E28" s="29">
        <f t="shared" si="1"/>
        <v>432000</v>
      </c>
      <c r="G28" s="30"/>
    </row>
    <row r="29" spans="1:7" ht="14.25">
      <c r="A29" s="27" t="s">
        <v>3</v>
      </c>
      <c r="B29" s="28">
        <f>$E10*Données!D26</f>
        <v>1357136.3636363635</v>
      </c>
      <c r="C29" s="28">
        <f>$E10*Données!E26</f>
        <v>241681.81818181818</v>
      </c>
      <c r="D29" s="28">
        <f>$E10*Données!F26</f>
        <v>37181.81818181818</v>
      </c>
      <c r="E29" s="29">
        <f t="shared" si="1"/>
        <v>1635999.9999999998</v>
      </c>
      <c r="G29" s="30"/>
    </row>
    <row r="30" spans="1:7" ht="14.25">
      <c r="A30" s="27" t="s">
        <v>4</v>
      </c>
      <c r="B30" s="28">
        <f>$E11*Données!D27</f>
        <v>92750</v>
      </c>
      <c r="C30" s="28">
        <f>$E11*Données!E27</f>
        <v>13250</v>
      </c>
      <c r="D30" s="28">
        <f>$E11*Données!F27</f>
        <v>0</v>
      </c>
      <c r="E30" s="29">
        <f t="shared" si="1"/>
        <v>106000</v>
      </c>
      <c r="G30" s="30"/>
    </row>
    <row r="31" spans="1:7" ht="14.25">
      <c r="A31" s="31" t="s">
        <v>6</v>
      </c>
      <c r="B31" s="28">
        <f>$E12*Données!D28</f>
        <v>280740.45801526716</v>
      </c>
      <c r="C31" s="28">
        <f>$E12*Données!E28</f>
        <v>465618.32061068696</v>
      </c>
      <c r="D31" s="28">
        <f>$E12*Données!F28</f>
        <v>150641.2213740458</v>
      </c>
      <c r="E31" s="32">
        <f t="shared" si="1"/>
        <v>897000</v>
      </c>
      <c r="G31" s="30"/>
    </row>
    <row r="32" spans="1:5" ht="14.25">
      <c r="A32" s="7" t="s">
        <v>35</v>
      </c>
      <c r="B32" s="8">
        <f>E19-Données!B43</f>
        <v>102889.69696969696</v>
      </c>
      <c r="C32" s="5"/>
      <c r="D32" s="5"/>
      <c r="E32" s="5"/>
    </row>
    <row r="33" spans="1:5" ht="14.25">
      <c r="A33" s="20" t="s">
        <v>37</v>
      </c>
      <c r="B33" s="33">
        <f>SUM(B23:B31)-B32</f>
        <v>8320472.368396973</v>
      </c>
      <c r="C33" s="33">
        <f>SUM(C23:C31)</f>
        <v>1966529.0918115394</v>
      </c>
      <c r="D33" s="33">
        <f>SUM(D23:D31)</f>
        <v>1124108.842821789</v>
      </c>
      <c r="E33" s="33">
        <f>SUM(B33:D33)</f>
        <v>11411110.3030303</v>
      </c>
    </row>
    <row r="34" spans="1:5" ht="14.25">
      <c r="A34" s="27" t="s">
        <v>40</v>
      </c>
      <c r="B34" s="16">
        <f>Données!B16</f>
        <v>13900000</v>
      </c>
      <c r="C34" s="16">
        <f>Données!C16</f>
        <v>4300000</v>
      </c>
      <c r="D34" s="16">
        <f>Données!D16</f>
        <v>1520000</v>
      </c>
      <c r="E34" s="16">
        <f>SUM(B34:D34)</f>
        <v>19720000</v>
      </c>
    </row>
    <row r="35" spans="1:5" ht="14.25">
      <c r="A35" s="27" t="s">
        <v>57</v>
      </c>
      <c r="B35" s="16">
        <f>B34-B33</f>
        <v>5579527.631603027</v>
      </c>
      <c r="C35" s="16">
        <f>C34-C33</f>
        <v>2333470.9081884604</v>
      </c>
      <c r="D35" s="16">
        <f>D34-D33</f>
        <v>395891.157178211</v>
      </c>
      <c r="E35" s="16">
        <f>SUM(B35:D35)</f>
        <v>8308889.696969698</v>
      </c>
    </row>
    <row r="36" spans="1:5" ht="14.25">
      <c r="A36" s="31" t="s">
        <v>58</v>
      </c>
      <c r="B36" s="34">
        <f>B35/B34</f>
        <v>0.4014048655829516</v>
      </c>
      <c r="C36" s="34">
        <f>C35/C34</f>
        <v>0.5426676530670839</v>
      </c>
      <c r="D36" s="34">
        <f>D35/D34</f>
        <v>0.2604547086698757</v>
      </c>
      <c r="E36" s="34">
        <f>E35/E34</f>
        <v>0.4213432909213843</v>
      </c>
    </row>
    <row r="37" spans="2:5" ht="14.25">
      <c r="B37" s="35"/>
      <c r="C37" s="35"/>
      <c r="D37" s="35"/>
      <c r="E37" s="35"/>
    </row>
    <row r="38" spans="2:5" ht="14.25">
      <c r="B38" s="35"/>
      <c r="C38" s="35"/>
      <c r="D38" s="35"/>
      <c r="E38" s="35"/>
    </row>
  </sheetData>
  <sheetProtection/>
  <mergeCells count="3">
    <mergeCell ref="A1:E1"/>
    <mergeCell ref="A14:E14"/>
    <mergeCell ref="A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24.140625" style="4" customWidth="1"/>
    <col min="2" max="6" width="12.7109375" style="4" customWidth="1"/>
    <col min="7" max="7" width="12.421875" style="4" bestFit="1" customWidth="1"/>
    <col min="8" max="16384" width="11.421875" style="4" customWidth="1"/>
  </cols>
  <sheetData>
    <row r="1" spans="1:5" ht="15">
      <c r="A1" s="75" t="s">
        <v>64</v>
      </c>
      <c r="B1" s="75"/>
      <c r="C1" s="75"/>
      <c r="D1" s="75"/>
      <c r="E1" s="75"/>
    </row>
    <row r="2" spans="1:5" ht="15">
      <c r="A2" s="3" t="s">
        <v>25</v>
      </c>
      <c r="B2" s="3" t="str">
        <f>Données!C1</f>
        <v>Janvier</v>
      </c>
      <c r="C2" s="3"/>
      <c r="D2" s="3"/>
      <c r="E2" s="3"/>
    </row>
    <row r="4" spans="1:5" ht="15">
      <c r="A4" s="77" t="s">
        <v>20</v>
      </c>
      <c r="B4" s="77"/>
      <c r="C4" s="77"/>
      <c r="D4" s="77"/>
      <c r="E4" s="77"/>
    </row>
    <row r="6" spans="1:5" ht="15.75" customHeight="1">
      <c r="A6" s="78" t="s">
        <v>63</v>
      </c>
      <c r="B6" s="78"/>
      <c r="C6" s="78"/>
      <c r="D6" s="78"/>
      <c r="E6" s="78"/>
    </row>
    <row r="7" spans="1:5" ht="28.5">
      <c r="A7" s="5" t="s">
        <v>21</v>
      </c>
      <c r="B7" s="5" t="s">
        <v>60</v>
      </c>
      <c r="C7" s="5" t="s">
        <v>12</v>
      </c>
      <c r="D7" s="5" t="s">
        <v>61</v>
      </c>
      <c r="E7" s="5" t="s">
        <v>62</v>
      </c>
    </row>
    <row r="8" spans="1:5" ht="14.25">
      <c r="A8" s="7" t="s">
        <v>0</v>
      </c>
      <c r="B8" s="5"/>
      <c r="C8" s="8"/>
      <c r="D8" s="8">
        <f>Données!B23</f>
        <v>530000</v>
      </c>
      <c r="E8" s="9"/>
    </row>
    <row r="9" spans="1:5" ht="28.5">
      <c r="A9" s="7" t="s">
        <v>1</v>
      </c>
      <c r="B9" s="8">
        <f>Données!G24</f>
        <v>22500</v>
      </c>
      <c r="C9" s="8">
        <f>Données!D7</f>
        <v>24000</v>
      </c>
      <c r="D9" s="8">
        <f>B9/C9*Données!B24</f>
        <v>961875</v>
      </c>
      <c r="E9" s="8">
        <f>Données!B24-'Coûts IRCF'!D9</f>
        <v>64125</v>
      </c>
    </row>
    <row r="10" spans="1:5" ht="14.25">
      <c r="A10" s="7" t="s">
        <v>5</v>
      </c>
      <c r="B10" s="8">
        <f>Données!G25</f>
        <v>11000</v>
      </c>
      <c r="C10" s="8">
        <f>Données!D8</f>
        <v>12000</v>
      </c>
      <c r="D10" s="8">
        <f>B10/C10*Données!B25</f>
        <v>645333.3333333333</v>
      </c>
      <c r="E10" s="8">
        <f>Données!B25-'Coûts IRCF'!D10</f>
        <v>58666.666666666744</v>
      </c>
    </row>
    <row r="11" spans="1:5" ht="14.25">
      <c r="A11" s="7" t="s">
        <v>3</v>
      </c>
      <c r="B11" s="8">
        <f>Données!G26</f>
        <v>88000</v>
      </c>
      <c r="C11" s="8">
        <f>Données!D9</f>
        <v>98000</v>
      </c>
      <c r="D11" s="8">
        <f>B11/C11*Données!B26</f>
        <v>2543020.4081632653</v>
      </c>
      <c r="E11" s="8">
        <f>Données!B26-'Coûts IRCF'!D11</f>
        <v>288979.5918367347</v>
      </c>
    </row>
    <row r="12" spans="1:5" ht="14.25">
      <c r="A12" s="7" t="s">
        <v>4</v>
      </c>
      <c r="B12" s="8">
        <f>Données!G27</f>
        <v>4800</v>
      </c>
      <c r="C12" s="8">
        <f>Données!D10</f>
        <v>6000</v>
      </c>
      <c r="D12" s="8">
        <f>B12/C12*Données!B27</f>
        <v>316000</v>
      </c>
      <c r="E12" s="8">
        <f>Données!B27-'Coûts IRCF'!D12</f>
        <v>79000</v>
      </c>
    </row>
    <row r="13" spans="1:5" ht="14.25">
      <c r="A13" s="7" t="s">
        <v>6</v>
      </c>
      <c r="B13" s="8">
        <f>Données!G28</f>
        <v>13100</v>
      </c>
      <c r="C13" s="8">
        <f>Données!D11</f>
        <v>15000</v>
      </c>
      <c r="D13" s="8">
        <f>B13/C13*Données!B28</f>
        <v>602600</v>
      </c>
      <c r="E13" s="8">
        <f>Données!B28-'Coûts IRCF'!D13</f>
        <v>87400</v>
      </c>
    </row>
    <row r="14" spans="1:5" ht="14.25">
      <c r="A14" s="5" t="s">
        <v>32</v>
      </c>
      <c r="B14" s="8"/>
      <c r="C14" s="8"/>
      <c r="D14" s="8">
        <f>SUM(D8:D13)</f>
        <v>5598828.741496598</v>
      </c>
      <c r="E14" s="8">
        <f>SUM(E9:E13)</f>
        <v>578171.2585034014</v>
      </c>
    </row>
    <row r="15" spans="1:5" ht="14.25">
      <c r="A15" s="36"/>
      <c r="B15" s="37"/>
      <c r="C15" s="25"/>
      <c r="D15" s="25"/>
      <c r="E15" s="37"/>
    </row>
    <row r="16" spans="1:5" ht="15.75" customHeight="1">
      <c r="A16" s="79" t="s">
        <v>65</v>
      </c>
      <c r="B16" s="79"/>
      <c r="C16" s="79"/>
      <c r="D16" s="79"/>
      <c r="E16" s="79"/>
    </row>
    <row r="17" spans="1:5" s="6" customFormat="1" ht="42.75">
      <c r="A17" s="5" t="s">
        <v>21</v>
      </c>
      <c r="B17" s="5" t="s">
        <v>11</v>
      </c>
      <c r="C17" s="5" t="s">
        <v>22</v>
      </c>
      <c r="D17" s="5" t="s">
        <v>23</v>
      </c>
      <c r="E17" s="5" t="s">
        <v>24</v>
      </c>
    </row>
    <row r="18" spans="1:5" ht="30.75" customHeight="1">
      <c r="A18" s="7" t="s">
        <v>0</v>
      </c>
      <c r="B18" s="5" t="s">
        <v>13</v>
      </c>
      <c r="C18" s="8">
        <f>D8+Données!C23</f>
        <v>812000</v>
      </c>
      <c r="D18" s="8">
        <f>Données!E16</f>
        <v>19720000</v>
      </c>
      <c r="E18" s="9">
        <f aca="true" t="shared" si="0" ref="E18:E23">C18/D18</f>
        <v>0.041176470588235294</v>
      </c>
    </row>
    <row r="19" spans="1:5" ht="30.75" customHeight="1">
      <c r="A19" s="7" t="s">
        <v>1</v>
      </c>
      <c r="B19" s="5" t="s">
        <v>14</v>
      </c>
      <c r="C19" s="8">
        <f>D9+Données!C24</f>
        <v>1832875</v>
      </c>
      <c r="D19" s="8">
        <f>SUM(Données!D24:F24)</f>
        <v>22500</v>
      </c>
      <c r="E19" s="10">
        <f t="shared" si="0"/>
        <v>81.46111111111111</v>
      </c>
    </row>
    <row r="20" spans="1:5" ht="30.75" customHeight="1">
      <c r="A20" s="7" t="s">
        <v>5</v>
      </c>
      <c r="B20" s="5" t="s">
        <v>14</v>
      </c>
      <c r="C20" s="8">
        <f>D10+Données!C25</f>
        <v>1077333.3333333333</v>
      </c>
      <c r="D20" s="8">
        <f>SUM(Données!D25:F25)</f>
        <v>11000</v>
      </c>
      <c r="E20" s="10">
        <f t="shared" si="0"/>
        <v>97.93939393939394</v>
      </c>
    </row>
    <row r="21" spans="1:5" ht="30.75" customHeight="1">
      <c r="A21" s="7" t="s">
        <v>3</v>
      </c>
      <c r="B21" s="5" t="s">
        <v>15</v>
      </c>
      <c r="C21" s="8">
        <f>D11+Données!C26</f>
        <v>4179020.4081632653</v>
      </c>
      <c r="D21" s="8">
        <f>SUM(Données!D26:F26)</f>
        <v>88000</v>
      </c>
      <c r="E21" s="10">
        <f t="shared" si="0"/>
        <v>47.48886827458256</v>
      </c>
    </row>
    <row r="22" spans="1:5" ht="30.75" customHeight="1">
      <c r="A22" s="7" t="s">
        <v>4</v>
      </c>
      <c r="B22" s="5" t="s">
        <v>14</v>
      </c>
      <c r="C22" s="8">
        <f>D12+Données!C27</f>
        <v>422000</v>
      </c>
      <c r="D22" s="8">
        <f>SUM(Données!D27:F27)</f>
        <v>4800</v>
      </c>
      <c r="E22" s="10">
        <f t="shared" si="0"/>
        <v>87.91666666666667</v>
      </c>
    </row>
    <row r="23" spans="1:5" ht="30.75" customHeight="1">
      <c r="A23" s="7" t="s">
        <v>6</v>
      </c>
      <c r="B23" s="5" t="s">
        <v>14</v>
      </c>
      <c r="C23" s="8">
        <f>D13+Données!C28</f>
        <v>1499600</v>
      </c>
      <c r="D23" s="8">
        <f>SUM(Données!D28:F28)</f>
        <v>13100</v>
      </c>
      <c r="E23" s="10">
        <f t="shared" si="0"/>
        <v>114.47328244274809</v>
      </c>
    </row>
    <row r="25" spans="1:5" ht="15.75" customHeight="1">
      <c r="A25" s="77" t="s">
        <v>36</v>
      </c>
      <c r="B25" s="77"/>
      <c r="C25" s="77"/>
      <c r="D25" s="77"/>
      <c r="E25" s="77"/>
    </row>
    <row r="26" ht="15.75" customHeight="1"/>
    <row r="27" spans="1:5" s="6" customFormat="1" ht="28.5" customHeight="1">
      <c r="A27" s="1" t="s">
        <v>54</v>
      </c>
      <c r="B27" s="11" t="s">
        <v>52</v>
      </c>
      <c r="C27" s="11" t="s">
        <v>53</v>
      </c>
      <c r="D27" s="11" t="s">
        <v>2</v>
      </c>
      <c r="E27" s="11" t="s">
        <v>32</v>
      </c>
    </row>
    <row r="28" spans="1:5" ht="15.75" customHeight="1">
      <c r="A28" s="12" t="s">
        <v>33</v>
      </c>
      <c r="B28" s="11"/>
      <c r="C28" s="11"/>
      <c r="D28" s="11"/>
      <c r="E28" s="14">
        <f>Données!F42+Données!F43</f>
        <v>203100</v>
      </c>
    </row>
    <row r="29" spans="1:5" ht="15.75" customHeight="1">
      <c r="A29" s="15" t="s">
        <v>34</v>
      </c>
      <c r="B29" s="16">
        <f>E19*Données!G44</f>
        <v>97753.33333333333</v>
      </c>
      <c r="C29" s="16">
        <f>E20*Données!G45</f>
        <v>39175.757575757576</v>
      </c>
      <c r="D29" s="16">
        <f>E21*Données!G46</f>
        <v>275435.43599257886</v>
      </c>
      <c r="E29" s="16">
        <f>SUM(B29:D29)</f>
        <v>412364.5269016698</v>
      </c>
    </row>
    <row r="30" spans="1:5" ht="15.75" customHeight="1">
      <c r="A30" s="17" t="s">
        <v>68</v>
      </c>
      <c r="B30" s="18"/>
      <c r="C30" s="18"/>
      <c r="D30" s="18"/>
      <c r="E30" s="19">
        <f>SUM(E28:E29)</f>
        <v>615464.5269016698</v>
      </c>
    </row>
    <row r="31" ht="15.75" customHeight="1"/>
    <row r="32" spans="1:5" ht="28.5">
      <c r="A32" s="1" t="s">
        <v>51</v>
      </c>
      <c r="B32" s="20" t="s">
        <v>16</v>
      </c>
      <c r="C32" s="21" t="s">
        <v>69</v>
      </c>
      <c r="D32" s="21" t="s">
        <v>9</v>
      </c>
      <c r="E32" s="5" t="s">
        <v>32</v>
      </c>
    </row>
    <row r="33" spans="1:5" ht="14.25">
      <c r="A33" s="22" t="s">
        <v>33</v>
      </c>
      <c r="B33" s="20"/>
      <c r="C33" s="23"/>
      <c r="D33" s="20"/>
      <c r="E33" s="20"/>
    </row>
    <row r="34" spans="1:5" ht="14.25">
      <c r="A34" s="24" t="s">
        <v>17</v>
      </c>
      <c r="B34" s="16">
        <f>Données!B34</f>
        <v>1120000</v>
      </c>
      <c r="C34" s="25">
        <f>Données!C34</f>
        <v>340000</v>
      </c>
      <c r="D34" s="16">
        <f>Données!D34</f>
        <v>160000</v>
      </c>
      <c r="E34" s="16">
        <f>SUM(B34:D34)</f>
        <v>1620000</v>
      </c>
    </row>
    <row r="35" spans="1:5" ht="14.25">
      <c r="A35" s="24" t="s">
        <v>18</v>
      </c>
      <c r="B35" s="19">
        <f>Données!B35</f>
        <v>4530000</v>
      </c>
      <c r="C35" s="26">
        <f>Données!C35</f>
        <v>510000</v>
      </c>
      <c r="D35" s="19">
        <f>Données!D35</f>
        <v>630000</v>
      </c>
      <c r="E35" s="19">
        <f>SUM(B35:D35)</f>
        <v>5670000</v>
      </c>
    </row>
    <row r="36" spans="1:5" ht="14.25">
      <c r="A36" s="20" t="s">
        <v>34</v>
      </c>
      <c r="B36" s="21"/>
      <c r="C36" s="21"/>
      <c r="D36" s="21"/>
      <c r="E36" s="21"/>
    </row>
    <row r="37" spans="1:5" ht="14.25">
      <c r="A37" s="27" t="s">
        <v>0</v>
      </c>
      <c r="B37" s="28">
        <f>$E18*Données!D23</f>
        <v>572352.9411764706</v>
      </c>
      <c r="C37" s="28">
        <f>$E18*Données!E23</f>
        <v>177058.82352941178</v>
      </c>
      <c r="D37" s="28">
        <f>$E18*Données!F23</f>
        <v>62588.23529411764</v>
      </c>
      <c r="E37" s="29">
        <f aca="true" t="shared" si="1" ref="E37:E42">SUM(B37:D37)</f>
        <v>812000</v>
      </c>
    </row>
    <row r="38" spans="1:7" ht="28.5">
      <c r="A38" s="27" t="s">
        <v>1</v>
      </c>
      <c r="B38" s="28">
        <f>$E19*Données!D24</f>
        <v>1197478.3333333333</v>
      </c>
      <c r="C38" s="28">
        <f>$E19*Données!E24</f>
        <v>472474.44444444444</v>
      </c>
      <c r="D38" s="28">
        <f>$E19*Données!F24</f>
        <v>162922.22222222222</v>
      </c>
      <c r="E38" s="29">
        <f t="shared" si="1"/>
        <v>1832875</v>
      </c>
      <c r="G38" s="30"/>
    </row>
    <row r="39" spans="1:7" ht="14.25">
      <c r="A39" s="27" t="s">
        <v>5</v>
      </c>
      <c r="B39" s="28">
        <f>$E20*Données!D25</f>
        <v>685575.7575757576</v>
      </c>
      <c r="C39" s="28">
        <f>$E20*Données!E25</f>
        <v>274230.30303030304</v>
      </c>
      <c r="D39" s="28">
        <f>$E20*Données!F25</f>
        <v>117527.27272727272</v>
      </c>
      <c r="E39" s="29">
        <f t="shared" si="1"/>
        <v>1077333.3333333333</v>
      </c>
      <c r="G39" s="30"/>
    </row>
    <row r="40" spans="1:7" ht="14.25">
      <c r="A40" s="27" t="s">
        <v>3</v>
      </c>
      <c r="B40" s="28">
        <f>$E21*Données!D26</f>
        <v>3466687.3840445266</v>
      </c>
      <c r="C40" s="28">
        <f>$E21*Données!E26</f>
        <v>617355.2875695733</v>
      </c>
      <c r="D40" s="28">
        <f>$E21*Données!F26</f>
        <v>94977.73654916511</v>
      </c>
      <c r="E40" s="29">
        <f t="shared" si="1"/>
        <v>4179020.408163265</v>
      </c>
      <c r="G40" s="30"/>
    </row>
    <row r="41" spans="1:7" ht="14.25">
      <c r="A41" s="27" t="s">
        <v>4</v>
      </c>
      <c r="B41" s="28">
        <f>$E22*Données!D27</f>
        <v>369250</v>
      </c>
      <c r="C41" s="28">
        <f>$E22*Données!E27</f>
        <v>52750</v>
      </c>
      <c r="D41" s="28">
        <f>$E22*Données!F27</f>
        <v>0</v>
      </c>
      <c r="E41" s="29">
        <f t="shared" si="1"/>
        <v>422000</v>
      </c>
      <c r="G41" s="30"/>
    </row>
    <row r="42" spans="1:7" ht="14.25">
      <c r="A42" s="31" t="s">
        <v>6</v>
      </c>
      <c r="B42" s="28">
        <f>$E23*Données!D28</f>
        <v>469340.45801526716</v>
      </c>
      <c r="C42" s="28">
        <f>$E23*Données!E28</f>
        <v>778418.320610687</v>
      </c>
      <c r="D42" s="28">
        <f>$E23*Données!F28</f>
        <v>251841.2213740458</v>
      </c>
      <c r="E42" s="32">
        <f t="shared" si="1"/>
        <v>1499600</v>
      </c>
      <c r="G42" s="30"/>
    </row>
    <row r="43" spans="1:5" ht="14.25">
      <c r="A43" s="7" t="s">
        <v>35</v>
      </c>
      <c r="B43" s="8">
        <f>E30-Données!B44</f>
        <v>204264.5269016698</v>
      </c>
      <c r="C43" s="5"/>
      <c r="D43" s="5"/>
      <c r="E43" s="5"/>
    </row>
    <row r="44" spans="1:5" ht="14.25">
      <c r="A44" s="20" t="s">
        <v>37</v>
      </c>
      <c r="B44" s="33">
        <f>SUM(B34:B42)-B43</f>
        <v>12206420.347243685</v>
      </c>
      <c r="C44" s="33">
        <f>SUM(C34:C42)</f>
        <v>3222287.1791844196</v>
      </c>
      <c r="D44" s="33">
        <f>SUM(D34:D42)</f>
        <v>1479856.6881668235</v>
      </c>
      <c r="E44" s="33">
        <f>SUM(B44:D44)</f>
        <v>16908564.21459493</v>
      </c>
    </row>
    <row r="45" spans="1:5" ht="14.25">
      <c r="A45" s="27" t="s">
        <v>40</v>
      </c>
      <c r="B45" s="16">
        <f>Données!B16</f>
        <v>13900000</v>
      </c>
      <c r="C45" s="16">
        <f>Données!C16</f>
        <v>4300000</v>
      </c>
      <c r="D45" s="16">
        <f>Données!D16</f>
        <v>1520000</v>
      </c>
      <c r="E45" s="16">
        <f>SUM(B45:D45)</f>
        <v>19720000</v>
      </c>
    </row>
    <row r="46" spans="1:5" ht="28.5">
      <c r="A46" s="27" t="s">
        <v>39</v>
      </c>
      <c r="B46" s="16">
        <f>B45-B44</f>
        <v>1693579.6527563147</v>
      </c>
      <c r="C46" s="16">
        <f>C45-C44</f>
        <v>1077712.8208155804</v>
      </c>
      <c r="D46" s="16">
        <f>D45-D44</f>
        <v>40143.31183317653</v>
      </c>
      <c r="E46" s="16">
        <f>SUM(B46:D46)</f>
        <v>2811435.7854050715</v>
      </c>
    </row>
    <row r="47" spans="1:5" ht="28.5">
      <c r="A47" s="31" t="s">
        <v>56</v>
      </c>
      <c r="B47" s="34">
        <f>B46/B45</f>
        <v>0.12184026278822407</v>
      </c>
      <c r="C47" s="34">
        <f>C46/C45</f>
        <v>0.2506308885617629</v>
      </c>
      <c r="D47" s="34">
        <f>D46/D45</f>
        <v>0.026410073574458244</v>
      </c>
      <c r="E47" s="34">
        <f>E46/E45</f>
        <v>0.14256773759660607</v>
      </c>
    </row>
    <row r="48" spans="2:5" ht="14.25">
      <c r="B48" s="35"/>
      <c r="C48" s="35"/>
      <c r="D48" s="35"/>
      <c r="E48" s="35"/>
    </row>
    <row r="49" spans="2:5" ht="14.25">
      <c r="B49" s="35"/>
      <c r="C49" s="35"/>
      <c r="D49" s="35"/>
      <c r="E49" s="35"/>
    </row>
  </sheetData>
  <sheetProtection/>
  <mergeCells count="5">
    <mergeCell ref="A1:E1"/>
    <mergeCell ref="A25:E25"/>
    <mergeCell ref="A4:E4"/>
    <mergeCell ref="A6:E6"/>
    <mergeCell ref="A16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scilien</cp:lastModifiedBy>
  <cp:lastPrinted>2006-10-25T09:29:02Z</cp:lastPrinted>
  <dcterms:created xsi:type="dcterms:W3CDTF">2006-09-07T09:32:59Z</dcterms:created>
  <dcterms:modified xsi:type="dcterms:W3CDTF">2014-05-10T13:06:22Z</dcterms:modified>
  <cp:category/>
  <cp:version/>
  <cp:contentType/>
  <cp:contentStatus/>
</cp:coreProperties>
</file>